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9270" windowHeight="2325" activeTab="4"/>
  </bookViews>
  <sheets>
    <sheet name="projet inv" sheetId="1" r:id="rId1"/>
    <sheet name="Bilan" sheetId="2" r:id="rId2"/>
    <sheet name="États f" sheetId="3" r:id="rId3"/>
    <sheet name="BNR" sheetId="4" r:id="rId4"/>
    <sheet name="RATIOS" sheetId="5" r:id="rId5"/>
  </sheets>
  <calcPr calcId="145621"/>
</workbook>
</file>

<file path=xl/calcChain.xml><?xml version="1.0" encoding="utf-8"?>
<calcChain xmlns="http://schemas.openxmlformats.org/spreadsheetml/2006/main">
  <c r="J16" i="3"/>
  <c r="J17"/>
  <c r="J18"/>
  <c r="J19"/>
  <c r="J20"/>
  <c r="J21"/>
  <c r="J22"/>
  <c r="J7"/>
  <c r="J8"/>
  <c r="J9"/>
  <c r="J10"/>
  <c r="J11"/>
  <c r="J12"/>
  <c r="J13"/>
  <c r="I13" i="2"/>
  <c r="I14"/>
  <c r="I15"/>
  <c r="I16"/>
  <c r="I17"/>
  <c r="I4"/>
  <c r="I5"/>
  <c r="I6"/>
  <c r="I7"/>
  <c r="I8"/>
  <c r="I9"/>
  <c r="I10"/>
  <c r="G5" i="5" l="1"/>
  <c r="H5"/>
  <c r="F5"/>
  <c r="G25" l="1"/>
  <c r="H25"/>
  <c r="F25"/>
  <c r="G24"/>
  <c r="H24"/>
  <c r="F24"/>
  <c r="G23"/>
  <c r="H23"/>
  <c r="F23"/>
  <c r="G22"/>
  <c r="H22"/>
  <c r="F22"/>
  <c r="F18"/>
  <c r="F19" s="1"/>
  <c r="G18"/>
  <c r="G19" s="1"/>
  <c r="G16"/>
  <c r="G17" s="1"/>
  <c r="F16"/>
  <c r="F17" s="1"/>
  <c r="C19" i="1"/>
  <c r="G15" i="5"/>
  <c r="H15"/>
  <c r="F15"/>
  <c r="G14"/>
  <c r="H14"/>
  <c r="F14"/>
  <c r="G13"/>
  <c r="H13"/>
  <c r="F13"/>
  <c r="G9"/>
  <c r="H9"/>
  <c r="F9"/>
  <c r="H8"/>
  <c r="G8"/>
  <c r="F8"/>
  <c r="G7"/>
  <c r="F7"/>
  <c r="C73"/>
  <c r="G6" s="1"/>
  <c r="D73"/>
  <c r="B73"/>
  <c r="F6" s="1"/>
  <c r="H42" i="2"/>
  <c r="H40"/>
  <c r="H39"/>
  <c r="H38"/>
  <c r="H35"/>
  <c r="H32"/>
  <c r="H33"/>
  <c r="H31"/>
  <c r="H23"/>
  <c r="H24"/>
  <c r="H25"/>
  <c r="H26"/>
  <c r="H27"/>
  <c r="H28"/>
  <c r="H19"/>
  <c r="H17"/>
  <c r="H16"/>
  <c r="H15"/>
  <c r="H14"/>
  <c r="H13"/>
  <c r="H10"/>
  <c r="H9"/>
  <c r="H8"/>
  <c r="H7"/>
  <c r="H6"/>
  <c r="H5"/>
  <c r="G7"/>
  <c r="G8"/>
  <c r="G9"/>
  <c r="F42"/>
  <c r="F39"/>
  <c r="F40"/>
  <c r="F38"/>
  <c r="F35"/>
  <c r="F32"/>
  <c r="F33"/>
  <c r="F31"/>
  <c r="F24"/>
  <c r="F25"/>
  <c r="F26"/>
  <c r="F27"/>
  <c r="F28"/>
  <c r="F23"/>
  <c r="F16"/>
  <c r="F17"/>
  <c r="F19"/>
  <c r="F13"/>
  <c r="F14"/>
  <c r="F15"/>
  <c r="F9"/>
  <c r="F10"/>
  <c r="F8"/>
  <c r="H4"/>
  <c r="G5"/>
  <c r="G6"/>
  <c r="F5"/>
  <c r="F6"/>
  <c r="F7"/>
  <c r="E40"/>
  <c r="E42"/>
  <c r="E38"/>
  <c r="E39"/>
  <c r="E35"/>
  <c r="E31"/>
  <c r="E32"/>
  <c r="E33"/>
  <c r="E28"/>
  <c r="E25"/>
  <c r="E26"/>
  <c r="E27"/>
  <c r="E23"/>
  <c r="E24"/>
  <c r="E19"/>
  <c r="E17"/>
  <c r="E13"/>
  <c r="E14"/>
  <c r="E15"/>
  <c r="E16"/>
  <c r="E8"/>
  <c r="E9"/>
  <c r="E10"/>
  <c r="E5"/>
  <c r="E6"/>
  <c r="E7"/>
  <c r="E4"/>
  <c r="F6" i="4" l="1"/>
  <c r="E6"/>
  <c r="F5"/>
  <c r="E5"/>
  <c r="F4"/>
  <c r="F3"/>
  <c r="E4"/>
  <c r="E3"/>
  <c r="I16" i="3"/>
  <c r="I17"/>
  <c r="I18"/>
  <c r="I19"/>
  <c r="I20"/>
  <c r="I21"/>
  <c r="I22"/>
  <c r="H16"/>
  <c r="H22"/>
  <c r="H21"/>
  <c r="H20"/>
  <c r="H19"/>
  <c r="H18"/>
  <c r="H17"/>
  <c r="I13"/>
  <c r="H13"/>
  <c r="I7"/>
  <c r="I8"/>
  <c r="I9"/>
  <c r="I10"/>
  <c r="I11"/>
  <c r="I12"/>
  <c r="H12"/>
  <c r="H11"/>
  <c r="H10"/>
  <c r="H9"/>
  <c r="H8"/>
  <c r="H7"/>
  <c r="F19"/>
  <c r="F20"/>
  <c r="F21"/>
  <c r="F22"/>
  <c r="E19"/>
  <c r="E20"/>
  <c r="E21"/>
  <c r="E22"/>
  <c r="F17"/>
  <c r="F18"/>
  <c r="F16"/>
  <c r="E17"/>
  <c r="E18"/>
  <c r="E16"/>
  <c r="F9"/>
  <c r="F10"/>
  <c r="F11"/>
  <c r="F12"/>
  <c r="F13"/>
  <c r="F7"/>
  <c r="F8"/>
  <c r="E9"/>
  <c r="E10"/>
  <c r="E11"/>
  <c r="E12"/>
  <c r="E13"/>
  <c r="E7"/>
  <c r="E8"/>
  <c r="F4"/>
  <c r="E4"/>
  <c r="G42" i="2"/>
  <c r="G40"/>
  <c r="G39"/>
  <c r="G38"/>
  <c r="G35"/>
  <c r="G33"/>
  <c r="G32"/>
  <c r="G31"/>
  <c r="G28"/>
  <c r="G27"/>
  <c r="G26"/>
  <c r="G25"/>
  <c r="G24"/>
  <c r="G23"/>
  <c r="G19"/>
  <c r="G17"/>
  <c r="G16"/>
  <c r="G15"/>
  <c r="G14"/>
  <c r="G13"/>
  <c r="G10"/>
  <c r="G4"/>
  <c r="F4"/>
</calcChain>
</file>

<file path=xl/sharedStrings.xml><?xml version="1.0" encoding="utf-8"?>
<sst xmlns="http://schemas.openxmlformats.org/spreadsheetml/2006/main" count="170" uniqueCount="108">
  <si>
    <t>Le coût du projet :</t>
  </si>
  <si>
    <t xml:space="preserve">     3 000 000</t>
  </si>
  <si>
    <t xml:space="preserve">     4 000 000</t>
  </si>
  <si>
    <t>TOTAL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</si>
  <si>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Équipements </t>
    </r>
  </si>
  <si>
    <t>Améliorations locatives </t>
  </si>
  <si>
    <t>Terrain </t>
  </si>
  <si>
    <t>Entrepôt </t>
  </si>
  <si>
    <t>Véhicules </t>
  </si>
  <si>
    <t>10300 000</t>
  </si>
  <si>
    <t xml:space="preserve">      500 000</t>
  </si>
  <si>
    <t xml:space="preserve"> 31 000 000</t>
  </si>
  <si>
    <t>Le financement du projet 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</si>
  <si>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Capitaux propres 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</si>
  <si>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Hypothèque 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</si>
  <si>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Emprunt bancaire à long terme</t>
    </r>
  </si>
  <si>
    <t>Actif à court terme</t>
  </si>
  <si>
    <t xml:space="preserve">     Caisse</t>
  </si>
  <si>
    <t xml:space="preserve">     Comptes Clients</t>
  </si>
  <si>
    <t xml:space="preserve">     Inventaire</t>
  </si>
  <si>
    <t xml:space="preserve">     Fournitures </t>
  </si>
  <si>
    <t xml:space="preserve">     Assurance payée d’avance</t>
  </si>
  <si>
    <t xml:space="preserve">     Publicité payée d’avance</t>
  </si>
  <si>
    <t xml:space="preserve">          Total de l’actif à court terme</t>
  </si>
  <si>
    <t>Immobilisations</t>
  </si>
  <si>
    <t xml:space="preserve">     Terrain</t>
  </si>
  <si>
    <t xml:space="preserve">     Bâtiments</t>
  </si>
  <si>
    <t xml:space="preserve">     Équipements</t>
  </si>
  <si>
    <t xml:space="preserve">     Véhicules</t>
  </si>
  <si>
    <t xml:space="preserve">          Total des immobilisations</t>
  </si>
  <si>
    <t>Total de l’actif</t>
  </si>
  <si>
    <t>PASSIF</t>
  </si>
  <si>
    <t>Passif à court terme</t>
  </si>
  <si>
    <t xml:space="preserve">     Emprunt bancaire</t>
  </si>
  <si>
    <t xml:space="preserve">     Comptes Fournisseurs</t>
  </si>
  <si>
    <t xml:space="preserve">     Autres comptes à payer</t>
  </si>
  <si>
    <t xml:space="preserve">     Tranche à CT de l’hypothèque     </t>
  </si>
  <si>
    <t xml:space="preserve">     Tranche à CT de l’emprunt à LT</t>
  </si>
  <si>
    <t xml:space="preserve">          Total du passif à court terme</t>
  </si>
  <si>
    <t>Passif à long terme</t>
  </si>
  <si>
    <t xml:space="preserve">     Hypothèque</t>
  </si>
  <si>
    <t xml:space="preserve">          Total du passif à long terme</t>
  </si>
  <si>
    <t>Total du passif</t>
  </si>
  <si>
    <t>CAPITAUX PROPRES</t>
  </si>
  <si>
    <t>Actions ordinaires</t>
  </si>
  <si>
    <t>Bénéfices non répartis</t>
  </si>
  <si>
    <t xml:space="preserve">     Total des capitaux propres </t>
  </si>
  <si>
    <t>Total du passif et des capitaux propre</t>
  </si>
  <si>
    <r>
      <rPr>
        <b/>
        <sz val="11"/>
        <color theme="1"/>
        <rFont val="Calibri"/>
        <family val="2"/>
        <scheme val="minor"/>
      </rPr>
      <t>Actif</t>
    </r>
    <r>
      <rPr>
        <sz val="11"/>
        <color theme="1"/>
        <rFont val="Calibri"/>
        <family val="2"/>
        <scheme val="minor"/>
      </rPr>
      <t xml:space="preserve"> </t>
    </r>
  </si>
  <si>
    <t>Ventes</t>
  </si>
  <si>
    <t>Coût des marchandises vendues</t>
  </si>
  <si>
    <t>Bénéfice brut</t>
  </si>
  <si>
    <t>Frais d’opération</t>
  </si>
  <si>
    <t xml:space="preserve">     Frais de vente</t>
  </si>
  <si>
    <t xml:space="preserve">     Frais administratifs</t>
  </si>
  <si>
    <t xml:space="preserve">     Frais d’intérêt</t>
  </si>
  <si>
    <t>Bénéfice net avant impôts</t>
  </si>
  <si>
    <t>Impôts</t>
  </si>
  <si>
    <t>Bénéfice net</t>
  </si>
  <si>
    <t>Total coût des marchandises vendues</t>
  </si>
  <si>
    <t xml:space="preserve"> Frais généraux de fabrication</t>
  </si>
  <si>
    <t>Main-d’oeuvre directe</t>
  </si>
  <si>
    <t>Total des frais d’opération</t>
  </si>
  <si>
    <t>BNR au début de l’exercice</t>
  </si>
  <si>
    <t>Dividendes aux actionnaires ordinaires</t>
  </si>
  <si>
    <t>BNR à la fin de l’exercice</t>
  </si>
  <si>
    <t>analyse horizontale</t>
  </si>
  <si>
    <t>%</t>
  </si>
  <si>
    <t>analyse verticale</t>
  </si>
  <si>
    <t>Inventaire au début de l’exercice</t>
  </si>
  <si>
    <t>Matières premières</t>
  </si>
  <si>
    <t xml:space="preserve">Achats </t>
  </si>
  <si>
    <t>Inventaire à la fin de l’exercice</t>
  </si>
  <si>
    <t>États des résultats</t>
  </si>
  <si>
    <t xml:space="preserve">années </t>
  </si>
  <si>
    <t>Analyse horizontale</t>
  </si>
  <si>
    <t>Analyse verticale</t>
  </si>
  <si>
    <t>BPA</t>
  </si>
  <si>
    <t>R avoirs</t>
  </si>
  <si>
    <t>R actifs</t>
  </si>
  <si>
    <t>MB</t>
  </si>
  <si>
    <t>MN</t>
  </si>
  <si>
    <t>structure financiere</t>
  </si>
  <si>
    <t>Total du passif à court terme</t>
  </si>
  <si>
    <t>Tranche à CT de l’emprunt à LT</t>
  </si>
  <si>
    <t xml:space="preserve">Tranche à CT de l’hypothèque     </t>
  </si>
  <si>
    <t>Autres comptes à payer</t>
  </si>
  <si>
    <t>Bilan</t>
  </si>
  <si>
    <t>BNR</t>
  </si>
  <si>
    <t>PROFITABILITÉ</t>
  </si>
  <si>
    <t>TAUX I</t>
  </si>
  <si>
    <t>LIQUIDITÉ</t>
  </si>
  <si>
    <t>Fonds de Roul</t>
  </si>
  <si>
    <t>RL immédiate</t>
  </si>
  <si>
    <t>RL générale</t>
  </si>
  <si>
    <t>R cpte Clients</t>
  </si>
  <si>
    <t>Recouv clients</t>
  </si>
  <si>
    <t>Rotation stocks</t>
  </si>
  <si>
    <t>Duréé stocks</t>
  </si>
  <si>
    <t>Couveture I</t>
  </si>
  <si>
    <t>Taux endet total</t>
  </si>
  <si>
    <t>Taux end LT</t>
  </si>
  <si>
    <t>Taux end CT</t>
  </si>
  <si>
    <t xml:space="preserve">Total des capitaux propres </t>
  </si>
  <si>
    <t xml:space="preserve">projet d'investissement </t>
  </si>
  <si>
    <t>calculs des ratios</t>
  </si>
  <si>
    <t>Total des immobilisations</t>
  </si>
  <si>
    <t>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</si>
</sst>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u val="double"/>
      <sz val="10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/>
    <xf numFmtId="0" fontId="6" fillId="0" borderId="0" xfId="0" applyFont="1" applyAlignment="1">
      <alignment horizontal="right" vertical="center"/>
    </xf>
    <xf numFmtId="3" fontId="9" fillId="0" borderId="0" xfId="0" applyNumberFormat="1" applyFont="1"/>
    <xf numFmtId="3" fontId="6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justify" vertical="top"/>
    </xf>
    <xf numFmtId="2" fontId="10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opLeftCell="A12" workbookViewId="0">
      <selection activeCell="E14" sqref="E14"/>
    </sheetView>
  </sheetViews>
  <sheetFormatPr defaultColWidth="11.42578125" defaultRowHeight="15"/>
  <cols>
    <col min="1" max="1" width="16.85546875" customWidth="1"/>
    <col min="3" max="3" width="14.28515625" customWidth="1"/>
  </cols>
  <sheetData>
    <row r="1" spans="1:3">
      <c r="A1" s="23" t="s">
        <v>104</v>
      </c>
    </row>
    <row r="3" spans="1:3" ht="31.5">
      <c r="A3" s="1" t="s">
        <v>0</v>
      </c>
    </row>
    <row r="4" spans="1:3" ht="15.75">
      <c r="A4" s="1" t="s">
        <v>4</v>
      </c>
      <c r="C4" s="5">
        <v>13200000</v>
      </c>
    </row>
    <row r="5" spans="1:3" ht="31.5">
      <c r="A5" s="1" t="s">
        <v>5</v>
      </c>
      <c r="C5" s="4" t="s">
        <v>9</v>
      </c>
    </row>
    <row r="6" spans="1:3" ht="15.75">
      <c r="A6" s="1" t="s">
        <v>6</v>
      </c>
      <c r="C6" s="4" t="s">
        <v>1</v>
      </c>
    </row>
    <row r="7" spans="1:3" ht="15.75">
      <c r="A7" s="1" t="s">
        <v>7</v>
      </c>
      <c r="C7" s="4" t="s">
        <v>2</v>
      </c>
    </row>
    <row r="8" spans="1:3" ht="15.75">
      <c r="A8" s="1" t="s">
        <v>8</v>
      </c>
      <c r="C8" s="4" t="s">
        <v>10</v>
      </c>
    </row>
    <row r="9" spans="1:3" ht="15.75">
      <c r="A9" s="3" t="s">
        <v>3</v>
      </c>
      <c r="C9" s="6" t="s">
        <v>11</v>
      </c>
    </row>
    <row r="11" spans="1:3" ht="31.5">
      <c r="A11" s="1" t="s">
        <v>12</v>
      </c>
    </row>
    <row r="12" spans="1:3" ht="31.5">
      <c r="A12" s="1" t="s">
        <v>13</v>
      </c>
      <c r="C12">
        <v>9300000</v>
      </c>
    </row>
    <row r="13" spans="1:3" ht="15.75">
      <c r="A13" s="1" t="s">
        <v>14</v>
      </c>
      <c r="C13">
        <v>12000000</v>
      </c>
    </row>
    <row r="14" spans="1:3" ht="31.5">
      <c r="A14" s="1" t="s">
        <v>15</v>
      </c>
      <c r="B14" s="2"/>
      <c r="C14">
        <v>9700000</v>
      </c>
    </row>
    <row r="15" spans="1:3" ht="15.75">
      <c r="A15" s="7" t="s">
        <v>3</v>
      </c>
      <c r="C15">
        <v>31000000</v>
      </c>
    </row>
    <row r="18" spans="1:4">
      <c r="A18">
        <v>2000000</v>
      </c>
    </row>
    <row r="19" spans="1:4">
      <c r="A19">
        <v>100000</v>
      </c>
      <c r="C19" s="24">
        <f>A18/((A19+A20)/2)</f>
        <v>22.222222222222221</v>
      </c>
      <c r="D19" s="24"/>
    </row>
    <row r="20" spans="1:4">
      <c r="A20">
        <v>80000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2" workbookViewId="0">
      <selection activeCell="K17" sqref="K17"/>
    </sheetView>
  </sheetViews>
  <sheetFormatPr defaultColWidth="11.42578125" defaultRowHeight="15"/>
  <cols>
    <col min="1" max="1" width="28.7109375" customWidth="1"/>
    <col min="2" max="2" width="14.5703125" customWidth="1"/>
    <col min="9" max="9" width="11.140625" customWidth="1"/>
  </cols>
  <sheetData>
    <row r="1" spans="1:10">
      <c r="A1" s="23" t="s">
        <v>87</v>
      </c>
      <c r="B1" s="23">
        <v>2012</v>
      </c>
      <c r="C1" s="23">
        <v>2011</v>
      </c>
      <c r="D1" s="23">
        <v>2010</v>
      </c>
    </row>
    <row r="2" spans="1:10">
      <c r="A2" s="20" t="s">
        <v>48</v>
      </c>
      <c r="E2" s="23" t="s">
        <v>66</v>
      </c>
      <c r="G2" s="23" t="s">
        <v>68</v>
      </c>
    </row>
    <row r="3" spans="1:10">
      <c r="A3" s="9" t="s">
        <v>16</v>
      </c>
      <c r="B3" s="13"/>
      <c r="C3" s="12"/>
      <c r="D3" s="12"/>
      <c r="E3" t="s">
        <v>67</v>
      </c>
      <c r="F3" t="s">
        <v>67</v>
      </c>
    </row>
    <row r="4" spans="1:10">
      <c r="A4" s="9" t="s">
        <v>17</v>
      </c>
      <c r="B4" s="13">
        <v>1650000</v>
      </c>
      <c r="C4" s="13">
        <v>2460000</v>
      </c>
      <c r="D4" s="13">
        <v>3200000</v>
      </c>
      <c r="E4" s="24">
        <f>(B4-C4)/C4*100</f>
        <v>-32.926829268292686</v>
      </c>
      <c r="F4" s="24">
        <f>(C4-D4)/D4*100</f>
        <v>-23.125</v>
      </c>
      <c r="G4" s="24">
        <f>B4/B19*100</f>
        <v>1.2723136831553379</v>
      </c>
      <c r="H4" s="24">
        <f>C4/C19*100</f>
        <v>2.0578025011501944</v>
      </c>
      <c r="I4" s="24">
        <f>D4/D19*100</f>
        <v>2.9502604526805882</v>
      </c>
      <c r="J4" s="21"/>
    </row>
    <row r="5" spans="1:10">
      <c r="A5" s="9" t="s">
        <v>18</v>
      </c>
      <c r="B5" s="13">
        <v>53570000</v>
      </c>
      <c r="C5" s="13">
        <v>48360000</v>
      </c>
      <c r="D5" s="13">
        <v>43770000</v>
      </c>
      <c r="E5" s="24">
        <f t="shared" ref="E5:E42" si="0">(B5-C5)/C5*100</f>
        <v>10.77336641852771</v>
      </c>
      <c r="F5" s="24">
        <f t="shared" ref="F5:F42" si="1">(C5-D5)/D5*100</f>
        <v>10.486634681288553</v>
      </c>
      <c r="G5" s="24">
        <f>B5/B19*100</f>
        <v>41.307784246443305</v>
      </c>
      <c r="H5" s="24">
        <f>C5/C19*100</f>
        <v>40.453385754318454</v>
      </c>
      <c r="I5" s="24">
        <f>D5/D19*100</f>
        <v>40.354031254321669</v>
      </c>
    </row>
    <row r="6" spans="1:10">
      <c r="A6" s="9" t="s">
        <v>19</v>
      </c>
      <c r="B6" s="13">
        <v>49500000</v>
      </c>
      <c r="C6" s="13">
        <v>42740000</v>
      </c>
      <c r="D6" s="13">
        <v>34600000</v>
      </c>
      <c r="E6" s="24">
        <f t="shared" si="0"/>
        <v>15.816565278427703</v>
      </c>
      <c r="F6" s="24">
        <f t="shared" si="1"/>
        <v>23.52601156069364</v>
      </c>
      <c r="G6" s="24">
        <f>B6/B19*100</f>
        <v>38.169410494660141</v>
      </c>
      <c r="H6" s="24">
        <f>C6/C19*100</f>
        <v>35.752227194780204</v>
      </c>
      <c r="I6" s="24">
        <f>D6/D19*100</f>
        <v>31.899691144608859</v>
      </c>
    </row>
    <row r="7" spans="1:10">
      <c r="A7" s="9" t="s">
        <v>20</v>
      </c>
      <c r="B7" s="13">
        <v>550000</v>
      </c>
      <c r="C7" s="13">
        <v>450000</v>
      </c>
      <c r="D7" s="13">
        <v>350000</v>
      </c>
      <c r="E7" s="24">
        <f t="shared" si="0"/>
        <v>22.222222222222221</v>
      </c>
      <c r="F7" s="24">
        <f t="shared" si="1"/>
        <v>28.571428571428569</v>
      </c>
      <c r="G7" s="24">
        <f>B7/B19*100</f>
        <v>0.42410456105177929</v>
      </c>
      <c r="H7" s="24">
        <f>C7/C19*100</f>
        <v>0.37642728679576726</v>
      </c>
      <c r="I7" s="24">
        <f>D7/D19*100</f>
        <v>0.32268473701193934</v>
      </c>
    </row>
    <row r="8" spans="1:10">
      <c r="A8" s="9" t="s">
        <v>21</v>
      </c>
      <c r="B8" s="13">
        <v>400000</v>
      </c>
      <c r="C8" s="13">
        <v>400000</v>
      </c>
      <c r="D8" s="13">
        <v>380000</v>
      </c>
      <c r="E8" s="24">
        <f>(B8-C8)/C8*100</f>
        <v>0</v>
      </c>
      <c r="F8" s="24">
        <f t="shared" si="1"/>
        <v>5.2631578947368416</v>
      </c>
      <c r="G8" s="24">
        <f>B8/B19*100</f>
        <v>0.30843968076493039</v>
      </c>
      <c r="H8" s="24">
        <f>C8/C19*100</f>
        <v>0.33460203270734873</v>
      </c>
      <c r="I8" s="24">
        <f>D8/D19*100</f>
        <v>0.35034342875581981</v>
      </c>
    </row>
    <row r="9" spans="1:10">
      <c r="A9" s="9" t="s">
        <v>22</v>
      </c>
      <c r="B9" s="14">
        <v>400000</v>
      </c>
      <c r="C9" s="14">
        <v>370000</v>
      </c>
      <c r="D9" s="14">
        <v>250000</v>
      </c>
      <c r="E9" s="24">
        <f t="shared" si="0"/>
        <v>8.1081081081081088</v>
      </c>
      <c r="F9" s="24">
        <f t="shared" si="1"/>
        <v>48</v>
      </c>
      <c r="G9" s="24">
        <f>B9/B19*100</f>
        <v>0.30843968076493039</v>
      </c>
      <c r="H9" s="24">
        <f>C9/C19*100</f>
        <v>0.30950688025429757</v>
      </c>
      <c r="I9" s="24">
        <f>D9/D19*100</f>
        <v>0.23048909786567096</v>
      </c>
    </row>
    <row r="10" spans="1:10">
      <c r="A10" s="9" t="s">
        <v>23</v>
      </c>
      <c r="B10" s="15">
        <v>106070000</v>
      </c>
      <c r="C10" s="14">
        <v>94780000</v>
      </c>
      <c r="D10" s="14">
        <v>82550000</v>
      </c>
      <c r="E10" s="24">
        <f t="shared" si="0"/>
        <v>11.911795737497362</v>
      </c>
      <c r="F10" s="24">
        <f t="shared" si="1"/>
        <v>14.815263476680798</v>
      </c>
      <c r="G10" s="24">
        <f>B10/B19*100</f>
        <v>81.790492346840409</v>
      </c>
      <c r="H10" s="24">
        <f>C10/C19*100</f>
        <v>79.283951650006273</v>
      </c>
      <c r="I10" s="24">
        <f>D10/D19*100</f>
        <v>76.107500115244548</v>
      </c>
    </row>
    <row r="11" spans="1:10">
      <c r="A11" s="9"/>
      <c r="E11" s="24"/>
      <c r="F11" s="24"/>
    </row>
    <row r="12" spans="1:10">
      <c r="A12" s="9" t="s">
        <v>24</v>
      </c>
      <c r="E12" s="24"/>
      <c r="F12" s="24"/>
    </row>
    <row r="13" spans="1:10">
      <c r="A13" s="9" t="s">
        <v>25</v>
      </c>
      <c r="B13" s="13">
        <v>600000</v>
      </c>
      <c r="C13" s="13">
        <v>600000</v>
      </c>
      <c r="D13" s="13">
        <v>600000</v>
      </c>
      <c r="E13" s="24">
        <f t="shared" si="0"/>
        <v>0</v>
      </c>
      <c r="F13" s="24">
        <f t="shared" si="1"/>
        <v>0</v>
      </c>
      <c r="G13" s="24">
        <f>B13/B19*100</f>
        <v>0.46265952114739561</v>
      </c>
      <c r="H13" s="24">
        <f>C13/C19*100</f>
        <v>0.50190304906102301</v>
      </c>
      <c r="I13" s="24">
        <f>D13/D19*100</f>
        <v>0.55317383487761029</v>
      </c>
    </row>
    <row r="14" spans="1:10">
      <c r="A14" s="9" t="s">
        <v>26</v>
      </c>
      <c r="B14" s="13">
        <v>20000000</v>
      </c>
      <c r="C14" s="13">
        <v>20800000</v>
      </c>
      <c r="D14" s="13">
        <v>21600000</v>
      </c>
      <c r="E14" s="24">
        <f t="shared" si="0"/>
        <v>-3.8461538461538463</v>
      </c>
      <c r="F14" s="24">
        <f t="shared" si="1"/>
        <v>-3.7037037037037033</v>
      </c>
      <c r="G14" s="24">
        <f>B14/B19*100</f>
        <v>15.421984038246519</v>
      </c>
      <c r="H14" s="24">
        <f>C14/C19*100</f>
        <v>17.399305700782133</v>
      </c>
      <c r="I14" s="24">
        <f>D14/D19*100</f>
        <v>19.914258055593969</v>
      </c>
    </row>
    <row r="15" spans="1:10">
      <c r="A15" s="9" t="s">
        <v>27</v>
      </c>
      <c r="B15" s="13">
        <v>2000000</v>
      </c>
      <c r="C15" s="13">
        <v>2200000</v>
      </c>
      <c r="D15" s="13">
        <v>2400000</v>
      </c>
      <c r="E15" s="24">
        <f>(B15-C15)/C15*100</f>
        <v>-9.0909090909090917</v>
      </c>
      <c r="F15" s="24">
        <f t="shared" si="1"/>
        <v>-8.3333333333333321</v>
      </c>
      <c r="G15" s="24">
        <f>B15/B19*100</f>
        <v>1.5421984038246521</v>
      </c>
      <c r="H15" s="24">
        <f>C15/C19*100</f>
        <v>1.8403111798904179</v>
      </c>
      <c r="I15" s="24">
        <f>D15/D19*100</f>
        <v>2.2126953395104412</v>
      </c>
    </row>
    <row r="16" spans="1:10">
      <c r="A16" s="9" t="s">
        <v>28</v>
      </c>
      <c r="B16" s="13">
        <v>1015000</v>
      </c>
      <c r="C16" s="13">
        <v>1165000</v>
      </c>
      <c r="D16" s="13">
        <v>1315000</v>
      </c>
      <c r="E16" s="24">
        <f t="shared" si="0"/>
        <v>-12.875536480686694</v>
      </c>
      <c r="F16" s="24">
        <f t="shared" si="1"/>
        <v>-11.406844106463879</v>
      </c>
      <c r="G16" s="24">
        <f>B16/B19*100</f>
        <v>0.78266568994101082</v>
      </c>
      <c r="H16" s="24">
        <f>C16/C19*100</f>
        <v>0.97452842026015307</v>
      </c>
      <c r="I16" s="24">
        <f>D16/D19*100</f>
        <v>1.2123726547734293</v>
      </c>
    </row>
    <row r="17" spans="1:9">
      <c r="A17" s="9" t="s">
        <v>29</v>
      </c>
      <c r="B17" s="13">
        <v>23615000</v>
      </c>
      <c r="C17" s="18">
        <v>24765000</v>
      </c>
      <c r="D17" s="13">
        <v>25915000</v>
      </c>
      <c r="E17" s="24">
        <f t="shared" si="0"/>
        <v>-4.6436503129416513</v>
      </c>
      <c r="F17" s="24">
        <f t="shared" si="1"/>
        <v>-4.4375844105730273</v>
      </c>
      <c r="G17" s="24">
        <f>B17/B19*100</f>
        <v>18.20950765315958</v>
      </c>
      <c r="H17" s="24">
        <f>C17/C19*100</f>
        <v>20.716048349993727</v>
      </c>
      <c r="I17" s="24">
        <f>D17/D19*100</f>
        <v>23.892499884755448</v>
      </c>
    </row>
    <row r="18" spans="1:9">
      <c r="A18" s="9"/>
      <c r="B18" s="16"/>
      <c r="C18" s="19"/>
      <c r="D18" s="19"/>
      <c r="E18" s="24"/>
      <c r="F18" s="24"/>
    </row>
    <row r="19" spans="1:9">
      <c r="A19" s="9" t="s">
        <v>30</v>
      </c>
      <c r="B19" s="18">
        <v>129685000</v>
      </c>
      <c r="C19" s="18">
        <v>119545000</v>
      </c>
      <c r="D19" s="18">
        <v>108465000</v>
      </c>
      <c r="E19" s="24">
        <f t="shared" si="0"/>
        <v>8.4821615291312895</v>
      </c>
      <c r="F19" s="24">
        <f t="shared" si="1"/>
        <v>10.215276817406536</v>
      </c>
      <c r="G19" s="24">
        <f>B19/B19*100</f>
        <v>100</v>
      </c>
      <c r="H19" s="24">
        <f>C19/C19*100</f>
        <v>100</v>
      </c>
    </row>
    <row r="20" spans="1:9">
      <c r="A20" s="9"/>
      <c r="E20" s="24"/>
      <c r="F20" s="24"/>
    </row>
    <row r="21" spans="1:9">
      <c r="A21" s="10" t="s">
        <v>31</v>
      </c>
      <c r="E21" s="24"/>
      <c r="F21" s="24"/>
    </row>
    <row r="22" spans="1:9">
      <c r="A22" s="8" t="s">
        <v>32</v>
      </c>
      <c r="E22" s="24"/>
      <c r="F22" s="24"/>
    </row>
    <row r="23" spans="1:9">
      <c r="A23" s="8" t="s">
        <v>33</v>
      </c>
      <c r="B23" s="13">
        <v>2700000</v>
      </c>
      <c r="C23" s="13">
        <v>2320000</v>
      </c>
      <c r="D23" s="13">
        <v>1540000</v>
      </c>
      <c r="E23" s="24">
        <f t="shared" si="0"/>
        <v>16.379310344827587</v>
      </c>
      <c r="F23" s="24">
        <f t="shared" si="1"/>
        <v>50.649350649350644</v>
      </c>
      <c r="G23" s="24">
        <f>B23/B19*100</f>
        <v>2.0819678451632804</v>
      </c>
      <c r="H23" s="24">
        <f>C23/C19*100</f>
        <v>1.9406917897026223</v>
      </c>
    </row>
    <row r="24" spans="1:9">
      <c r="A24" s="8" t="s">
        <v>34</v>
      </c>
      <c r="B24" s="13">
        <v>9900000</v>
      </c>
      <c r="C24" s="13">
        <v>12615000</v>
      </c>
      <c r="D24" s="13">
        <v>24405000</v>
      </c>
      <c r="E24" s="24">
        <f t="shared" si="0"/>
        <v>-21.521997621878715</v>
      </c>
      <c r="F24" s="24">
        <f t="shared" si="1"/>
        <v>-48.309772587584511</v>
      </c>
      <c r="G24" s="24">
        <f>B24/B19*100</f>
        <v>7.6338820989320277</v>
      </c>
      <c r="H24" s="24">
        <f>C24/C19*100</f>
        <v>10.552511606508009</v>
      </c>
    </row>
    <row r="25" spans="1:9">
      <c r="A25" s="8" t="s">
        <v>35</v>
      </c>
      <c r="B25" s="13">
        <v>3385000</v>
      </c>
      <c r="C25" s="13">
        <v>1875000</v>
      </c>
      <c r="D25" s="13">
        <v>1125000</v>
      </c>
      <c r="E25" s="24">
        <f t="shared" si="0"/>
        <v>80.533333333333331</v>
      </c>
      <c r="F25" s="24">
        <f t="shared" si="1"/>
        <v>66.666666666666657</v>
      </c>
      <c r="G25" s="24">
        <f>B25/B19*100</f>
        <v>2.6101707984732236</v>
      </c>
      <c r="H25" s="24">
        <f>C25/C19*100</f>
        <v>1.5684470283156968</v>
      </c>
    </row>
    <row r="26" spans="1:9">
      <c r="A26" s="8" t="s">
        <v>36</v>
      </c>
      <c r="B26" s="13">
        <v>1300000</v>
      </c>
      <c r="C26" s="13">
        <v>1300000</v>
      </c>
      <c r="D26" s="13">
        <v>1300000</v>
      </c>
      <c r="E26" s="24">
        <f t="shared" si="0"/>
        <v>0</v>
      </c>
      <c r="F26" s="24">
        <f t="shared" si="1"/>
        <v>0</v>
      </c>
      <c r="G26" s="24">
        <f>B26/B19*100</f>
        <v>1.0024289624860239</v>
      </c>
      <c r="H26" s="24">
        <f>C26/C19*100</f>
        <v>1.0874566062988833</v>
      </c>
    </row>
    <row r="27" spans="1:9">
      <c r="A27" s="8" t="s">
        <v>37</v>
      </c>
      <c r="B27" s="13">
        <v>1600000</v>
      </c>
      <c r="C27" s="13">
        <v>1600000</v>
      </c>
      <c r="D27" s="13">
        <v>1600000</v>
      </c>
      <c r="E27" s="24">
        <f t="shared" si="0"/>
        <v>0</v>
      </c>
      <c r="F27" s="24">
        <f t="shared" si="1"/>
        <v>0</v>
      </c>
      <c r="G27" s="24">
        <f>B27/B19*100</f>
        <v>1.2337587230597216</v>
      </c>
      <c r="H27" s="24">
        <f>C27/C19*100</f>
        <v>1.3384081308293949</v>
      </c>
    </row>
    <row r="28" spans="1:9">
      <c r="A28" s="8" t="s">
        <v>38</v>
      </c>
      <c r="B28" s="13">
        <v>18885000</v>
      </c>
      <c r="C28" s="13">
        <v>19710000</v>
      </c>
      <c r="D28" s="13">
        <v>29970000</v>
      </c>
      <c r="E28" s="24">
        <f t="shared" si="0"/>
        <v>-4.1856925418569251</v>
      </c>
      <c r="F28" s="24">
        <f t="shared" si="1"/>
        <v>-34.234234234234236</v>
      </c>
      <c r="G28" s="24">
        <f>B28/B19*100</f>
        <v>14.562208428114277</v>
      </c>
      <c r="H28" s="24">
        <f>C28/C19*100</f>
        <v>16.487515161654606</v>
      </c>
    </row>
    <row r="29" spans="1:9">
      <c r="A29" s="8"/>
      <c r="E29" s="24"/>
      <c r="F29" s="24"/>
    </row>
    <row r="30" spans="1:9">
      <c r="A30" s="8" t="s">
        <v>39</v>
      </c>
      <c r="E30" s="24"/>
      <c r="F30" s="24"/>
    </row>
    <row r="31" spans="1:9">
      <c r="A31" s="8" t="s">
        <v>33</v>
      </c>
      <c r="B31" s="13">
        <v>4800000</v>
      </c>
      <c r="C31" s="13">
        <v>6400000</v>
      </c>
      <c r="D31" s="13">
        <v>8000000</v>
      </c>
      <c r="E31" s="24">
        <f t="shared" si="0"/>
        <v>-25</v>
      </c>
      <c r="F31" s="24">
        <f t="shared" si="1"/>
        <v>-20</v>
      </c>
      <c r="G31" s="24">
        <f>B31/B19*100</f>
        <v>3.7012761691791649</v>
      </c>
      <c r="H31" s="24">
        <f>C31/C19*100</f>
        <v>5.3536325233175797</v>
      </c>
    </row>
    <row r="32" spans="1:9">
      <c r="A32" s="8" t="s">
        <v>40</v>
      </c>
      <c r="B32" s="14">
        <v>10400000</v>
      </c>
      <c r="C32" s="14">
        <v>11700000</v>
      </c>
      <c r="D32" s="14">
        <v>13000000</v>
      </c>
      <c r="E32" s="24">
        <f t="shared" si="0"/>
        <v>-11.111111111111111</v>
      </c>
      <c r="F32" s="24">
        <f t="shared" si="1"/>
        <v>-10</v>
      </c>
      <c r="G32" s="24">
        <f>B32/B19*100</f>
        <v>8.0194316998881909</v>
      </c>
      <c r="H32" s="24">
        <f>C32/C19*100</f>
        <v>9.787109456689949</v>
      </c>
    </row>
    <row r="33" spans="1:8">
      <c r="A33" s="8" t="s">
        <v>41</v>
      </c>
      <c r="B33" s="13">
        <v>15200000</v>
      </c>
      <c r="C33" s="13">
        <v>18100000</v>
      </c>
      <c r="D33" s="13">
        <v>21000000</v>
      </c>
      <c r="E33" s="24">
        <f t="shared" si="0"/>
        <v>-16.022099447513813</v>
      </c>
      <c r="F33" s="24">
        <f t="shared" si="1"/>
        <v>-13.80952380952381</v>
      </c>
      <c r="G33" s="24">
        <f>B33/B19*100</f>
        <v>11.720707869067356</v>
      </c>
      <c r="H33" s="24">
        <f>C33/C19*100</f>
        <v>15.14074198000753</v>
      </c>
    </row>
    <row r="34" spans="1:8">
      <c r="A34" s="8"/>
      <c r="E34" s="24"/>
      <c r="F34" s="24"/>
    </row>
    <row r="35" spans="1:8">
      <c r="A35" s="8" t="s">
        <v>42</v>
      </c>
      <c r="B35" s="13">
        <v>34085000</v>
      </c>
      <c r="C35" s="13">
        <v>37810000</v>
      </c>
      <c r="D35" s="14">
        <v>50970000</v>
      </c>
      <c r="E35" s="24">
        <f t="shared" si="0"/>
        <v>-9.8518910341179584</v>
      </c>
      <c r="F35" s="24">
        <f t="shared" si="1"/>
        <v>-25.819109279968611</v>
      </c>
      <c r="G35" s="24">
        <f>B35/B19*100</f>
        <v>26.282916297181629</v>
      </c>
      <c r="H35" s="24">
        <f>C35/C19*100</f>
        <v>31.628257141662136</v>
      </c>
    </row>
    <row r="36" spans="1:8">
      <c r="A36" s="8"/>
      <c r="E36" s="24"/>
      <c r="F36" s="24"/>
    </row>
    <row r="37" spans="1:8">
      <c r="A37" s="10" t="s">
        <v>43</v>
      </c>
      <c r="E37" s="24"/>
      <c r="F37" s="24"/>
    </row>
    <row r="38" spans="1:8">
      <c r="A38" s="8" t="s">
        <v>44</v>
      </c>
      <c r="B38" s="13">
        <v>5600000</v>
      </c>
      <c r="C38" s="13">
        <v>5600000</v>
      </c>
      <c r="D38" s="13">
        <v>5200000</v>
      </c>
      <c r="E38" s="24">
        <f t="shared" si="0"/>
        <v>0</v>
      </c>
      <c r="F38" s="24">
        <f t="shared" si="1"/>
        <v>7.6923076923076925</v>
      </c>
      <c r="G38" s="24">
        <f>B38/B19*100</f>
        <v>4.318155530709026</v>
      </c>
      <c r="H38" s="24">
        <f>C38/C19*100</f>
        <v>4.6844284579028814</v>
      </c>
    </row>
    <row r="39" spans="1:8">
      <c r="A39" s="8" t="s">
        <v>45</v>
      </c>
      <c r="B39" s="13">
        <v>90000000</v>
      </c>
      <c r="C39" s="13">
        <v>76135000</v>
      </c>
      <c r="D39" s="13">
        <v>52295000</v>
      </c>
      <c r="E39" s="24">
        <f t="shared" si="0"/>
        <v>18.211072437118279</v>
      </c>
      <c r="F39" s="24">
        <f t="shared" si="1"/>
        <v>45.587532268859356</v>
      </c>
      <c r="G39" s="24">
        <f>B39/B19*100</f>
        <v>69.398928172109336</v>
      </c>
      <c r="H39" s="24">
        <f>C39/C19*100</f>
        <v>63.687314400434978</v>
      </c>
    </row>
    <row r="40" spans="1:8">
      <c r="A40" s="8" t="s">
        <v>46</v>
      </c>
      <c r="B40" s="13">
        <v>95600000</v>
      </c>
      <c r="C40" s="13">
        <v>81735000</v>
      </c>
      <c r="D40" s="13">
        <v>57495000</v>
      </c>
      <c r="E40" s="24">
        <f t="shared" si="0"/>
        <v>16.963357190921883</v>
      </c>
      <c r="F40" s="24">
        <f t="shared" si="1"/>
        <v>42.160187842421081</v>
      </c>
      <c r="G40" s="24">
        <f>B40/B19*100</f>
        <v>73.717083702818371</v>
      </c>
      <c r="H40" s="24">
        <f>C40/C19*100</f>
        <v>68.371742858337868</v>
      </c>
    </row>
    <row r="41" spans="1:8">
      <c r="A41" s="8"/>
      <c r="B41" s="16"/>
      <c r="C41" s="16"/>
      <c r="D41" s="16"/>
      <c r="E41" s="24"/>
      <c r="F41" s="24"/>
    </row>
    <row r="42" spans="1:8">
      <c r="A42" s="11" t="s">
        <v>47</v>
      </c>
      <c r="B42" s="13">
        <v>129685000</v>
      </c>
      <c r="C42" s="13">
        <v>119545000</v>
      </c>
      <c r="D42" s="18">
        <v>108465000</v>
      </c>
      <c r="E42" s="24">
        <f t="shared" si="0"/>
        <v>8.4821615291312895</v>
      </c>
      <c r="F42" s="24">
        <f t="shared" si="1"/>
        <v>10.215276817406536</v>
      </c>
      <c r="G42" s="24">
        <f>B42/B19*100</f>
        <v>100</v>
      </c>
      <c r="H42" s="24">
        <f>C42/C19*100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L9" sqref="L9"/>
    </sheetView>
  </sheetViews>
  <sheetFormatPr defaultColWidth="11.42578125" defaultRowHeight="15"/>
  <cols>
    <col min="1" max="1" width="25.7109375" style="22" customWidth="1"/>
    <col min="2" max="2" width="12" customWidth="1"/>
    <col min="3" max="4" width="11" customWidth="1"/>
  </cols>
  <sheetData>
    <row r="1" spans="1:10">
      <c r="A1" s="25" t="s">
        <v>73</v>
      </c>
      <c r="B1" s="23" t="s">
        <v>74</v>
      </c>
    </row>
    <row r="2" spans="1:10">
      <c r="B2" s="23">
        <v>2012</v>
      </c>
      <c r="C2" s="23">
        <v>2011</v>
      </c>
      <c r="D2" s="23">
        <v>2010</v>
      </c>
    </row>
    <row r="3" spans="1:10">
      <c r="A3" s="9"/>
      <c r="B3" s="13"/>
      <c r="C3" s="13"/>
      <c r="D3" s="13"/>
      <c r="E3" s="23" t="s">
        <v>75</v>
      </c>
      <c r="H3" s="23" t="s">
        <v>76</v>
      </c>
    </row>
    <row r="4" spans="1:10">
      <c r="A4" s="9" t="s">
        <v>49</v>
      </c>
      <c r="B4" s="13">
        <v>197440000</v>
      </c>
      <c r="C4" s="13">
        <v>164980000</v>
      </c>
      <c r="D4" s="13">
        <v>138230000</v>
      </c>
      <c r="E4" s="24">
        <f>(B4-C4)/C4*100</f>
        <v>19.675112134804216</v>
      </c>
      <c r="F4" s="24">
        <f>(C4-D4)/D4*100</f>
        <v>19.351804962743255</v>
      </c>
      <c r="G4" s="24"/>
    </row>
    <row r="5" spans="1:10">
      <c r="A5" s="9" t="s">
        <v>50</v>
      </c>
      <c r="B5" s="16"/>
      <c r="C5" s="16"/>
      <c r="D5" s="16"/>
    </row>
    <row r="6" spans="1:10">
      <c r="A6" s="9" t="s">
        <v>70</v>
      </c>
      <c r="B6" s="16"/>
      <c r="C6" s="16"/>
      <c r="D6" s="16"/>
    </row>
    <row r="7" spans="1:10">
      <c r="A7" s="9" t="s">
        <v>69</v>
      </c>
      <c r="B7" s="13">
        <v>42740000</v>
      </c>
      <c r="C7" s="13">
        <v>34600000</v>
      </c>
      <c r="D7" s="13">
        <v>38026000</v>
      </c>
      <c r="E7" s="24">
        <f t="shared" ref="E7:E22" si="0">(B7-C7)/C7*100</f>
        <v>23.52601156069364</v>
      </c>
      <c r="F7" s="24">
        <f t="shared" ref="F7:F22" si="1">(C7-D7)/D7*100</f>
        <v>-9.0096249934255503</v>
      </c>
      <c r="G7" s="24"/>
      <c r="H7" s="24">
        <f>B7/B4*100</f>
        <v>21.64708265802269</v>
      </c>
      <c r="I7" s="24">
        <f>C7/C4*100</f>
        <v>20.972239059279911</v>
      </c>
      <c r="J7" s="24">
        <f>D7/D4*100</f>
        <v>27.509223757505609</v>
      </c>
    </row>
    <row r="8" spans="1:10">
      <c r="A8" s="9" t="s">
        <v>71</v>
      </c>
      <c r="B8" s="13">
        <v>49500000</v>
      </c>
      <c r="C8" s="13">
        <v>42740000</v>
      </c>
      <c r="D8" s="13">
        <v>34600000</v>
      </c>
      <c r="E8" s="24">
        <f t="shared" si="0"/>
        <v>15.816565278427703</v>
      </c>
      <c r="F8" s="24">
        <f t="shared" si="1"/>
        <v>23.52601156069364</v>
      </c>
      <c r="G8" s="24"/>
      <c r="H8" s="24">
        <f>B8/B4*100</f>
        <v>25.070907617504052</v>
      </c>
      <c r="I8" s="24">
        <f>C8/C4*100</f>
        <v>25.906170444902411</v>
      </c>
      <c r="J8" s="24">
        <f>D8/D4*100</f>
        <v>25.03074585835202</v>
      </c>
    </row>
    <row r="9" spans="1:10">
      <c r="A9" s="9" t="s">
        <v>72</v>
      </c>
      <c r="B9" s="13">
        <v>-49500000</v>
      </c>
      <c r="C9" s="13">
        <v>-42740000</v>
      </c>
      <c r="D9" s="13">
        <v>-34600000</v>
      </c>
      <c r="E9" s="24">
        <f t="shared" si="0"/>
        <v>15.816565278427703</v>
      </c>
      <c r="F9" s="24">
        <f t="shared" si="1"/>
        <v>23.52601156069364</v>
      </c>
      <c r="G9" s="24"/>
      <c r="H9" s="24">
        <f>B9/B4*100</f>
        <v>-25.070907617504052</v>
      </c>
      <c r="I9" s="24">
        <f>C9/C4*100</f>
        <v>-25.906170444902411</v>
      </c>
      <c r="J9" s="24">
        <f>D9/D4*100</f>
        <v>-25.03074585835202</v>
      </c>
    </row>
    <row r="10" spans="1:10">
      <c r="A10" s="9" t="s">
        <v>61</v>
      </c>
      <c r="B10" s="13">
        <v>1350000</v>
      </c>
      <c r="C10" s="13">
        <v>1275000</v>
      </c>
      <c r="D10" s="13">
        <v>950000</v>
      </c>
      <c r="E10" s="24">
        <f t="shared" si="0"/>
        <v>5.8823529411764701</v>
      </c>
      <c r="F10" s="24">
        <f t="shared" si="1"/>
        <v>34.210526315789473</v>
      </c>
      <c r="G10" s="24"/>
      <c r="H10" s="24">
        <f>B10/B4*100</f>
        <v>0.68375202593192874</v>
      </c>
      <c r="I10" s="24">
        <f>C10/C4*100</f>
        <v>0.77282094799369627</v>
      </c>
      <c r="J10" s="24">
        <f>D10/D4*100</f>
        <v>0.68726036316284456</v>
      </c>
    </row>
    <row r="11" spans="1:10">
      <c r="A11" s="9" t="s">
        <v>60</v>
      </c>
      <c r="B11" s="14">
        <v>1650000</v>
      </c>
      <c r="C11" s="14">
        <v>1525000</v>
      </c>
      <c r="D11" s="14">
        <v>850000</v>
      </c>
      <c r="E11" s="24">
        <f t="shared" si="0"/>
        <v>8.1967213114754092</v>
      </c>
      <c r="F11" s="24">
        <f t="shared" si="1"/>
        <v>79.411764705882348</v>
      </c>
      <c r="G11" s="24"/>
      <c r="H11" s="24">
        <f>B11/B4*100</f>
        <v>0.83569692058346834</v>
      </c>
      <c r="I11" s="24">
        <f>C11/C4*100</f>
        <v>0.9243544672081464</v>
      </c>
      <c r="J11" s="24">
        <f>D11/D4*100</f>
        <v>0.61491716704043986</v>
      </c>
    </row>
    <row r="12" spans="1:10">
      <c r="A12" s="9" t="s">
        <v>59</v>
      </c>
      <c r="B12" s="14">
        <v>92140000</v>
      </c>
      <c r="C12" s="14">
        <v>66530000</v>
      </c>
      <c r="D12" s="14">
        <v>47256000</v>
      </c>
      <c r="E12" s="24">
        <f t="shared" si="0"/>
        <v>38.493912520667365</v>
      </c>
      <c r="F12" s="24">
        <f t="shared" si="1"/>
        <v>40.786355171830031</v>
      </c>
      <c r="G12" s="24"/>
      <c r="H12" s="24">
        <f>B12/B4*100</f>
        <v>46.667341977309562</v>
      </c>
      <c r="I12" s="24">
        <f>C12/C4*100</f>
        <v>40.326100133349499</v>
      </c>
      <c r="J12" s="24">
        <f>D12/D4*100</f>
        <v>34.186500759603561</v>
      </c>
    </row>
    <row r="13" spans="1:10">
      <c r="A13" s="9" t="s">
        <v>51</v>
      </c>
      <c r="B13" s="14">
        <v>105300000</v>
      </c>
      <c r="C13" s="14">
        <v>98450000</v>
      </c>
      <c r="D13" s="14">
        <v>90974000</v>
      </c>
      <c r="E13" s="24">
        <f t="shared" si="0"/>
        <v>6.9578466226510916</v>
      </c>
      <c r="F13" s="24">
        <f t="shared" si="1"/>
        <v>8.2177325389671783</v>
      </c>
      <c r="G13" s="24"/>
      <c r="H13" s="24">
        <f>B13/B4*100</f>
        <v>53.332658022690438</v>
      </c>
      <c r="I13" s="24">
        <f>C13/C4*100</f>
        <v>59.673899866650501</v>
      </c>
      <c r="J13" s="24">
        <f>D13/D4*100</f>
        <v>65.813499240396439</v>
      </c>
    </row>
    <row r="14" spans="1:10">
      <c r="B14" s="16"/>
      <c r="C14" s="16"/>
      <c r="D14" s="16"/>
    </row>
    <row r="15" spans="1:10">
      <c r="A15" s="9" t="s">
        <v>52</v>
      </c>
    </row>
    <row r="16" spans="1:10">
      <c r="A16" s="9" t="s">
        <v>53</v>
      </c>
      <c r="B16" s="13">
        <v>37885000</v>
      </c>
      <c r="C16" s="13">
        <v>36965000</v>
      </c>
      <c r="D16" s="13">
        <v>32300000</v>
      </c>
      <c r="E16" s="24">
        <f t="shared" si="0"/>
        <v>2.4888407953469498</v>
      </c>
      <c r="F16" s="24">
        <f t="shared" si="1"/>
        <v>14.442724458204333</v>
      </c>
      <c r="G16" s="24"/>
      <c r="H16" s="24">
        <f>B16/B4*100</f>
        <v>19.188107779578605</v>
      </c>
      <c r="I16" s="24">
        <f>C16/C4*100</f>
        <v>22.405746151048611</v>
      </c>
      <c r="J16" s="24">
        <f>D16/D4*100</f>
        <v>23.366852347536714</v>
      </c>
    </row>
    <row r="17" spans="1:10">
      <c r="A17" s="9" t="s">
        <v>54</v>
      </c>
      <c r="B17" s="13">
        <v>7545000</v>
      </c>
      <c r="C17" s="13">
        <v>7480000</v>
      </c>
      <c r="D17" s="13">
        <v>7260000</v>
      </c>
      <c r="E17" s="24">
        <f t="shared" si="0"/>
        <v>0.86898395721925137</v>
      </c>
      <c r="F17" s="24">
        <f t="shared" si="1"/>
        <v>3.0303030303030303</v>
      </c>
      <c r="G17" s="24"/>
      <c r="H17" s="24">
        <f>B17/B4*100</f>
        <v>3.8214141004862237</v>
      </c>
      <c r="I17" s="24">
        <f>C17/C4*100</f>
        <v>4.533882894896351</v>
      </c>
      <c r="J17" s="24">
        <f>D17/D4*100</f>
        <v>5.2521160384865802</v>
      </c>
    </row>
    <row r="18" spans="1:10">
      <c r="A18" s="9" t="s">
        <v>55</v>
      </c>
      <c r="B18" s="13">
        <v>2290000</v>
      </c>
      <c r="C18" s="13">
        <v>2660000</v>
      </c>
      <c r="D18" s="13">
        <v>3185000</v>
      </c>
      <c r="E18" s="24">
        <f t="shared" si="0"/>
        <v>-13.909774436090224</v>
      </c>
      <c r="F18" s="24">
        <f t="shared" si="1"/>
        <v>-16.483516483516482</v>
      </c>
      <c r="G18" s="24"/>
      <c r="H18" s="24">
        <f>B18/B4*100</f>
        <v>1.1598460291734196</v>
      </c>
      <c r="I18" s="24">
        <f>C18/C4*100</f>
        <v>1.6123166444417505</v>
      </c>
      <c r="J18" s="24">
        <f>D18/D4*100</f>
        <v>2.3041307964985895</v>
      </c>
    </row>
    <row r="19" spans="1:10">
      <c r="A19" s="9" t="s">
        <v>62</v>
      </c>
      <c r="B19" s="13">
        <v>47720000</v>
      </c>
      <c r="C19" s="13">
        <v>47105000</v>
      </c>
      <c r="D19" s="13">
        <v>42745000</v>
      </c>
      <c r="E19" s="24">
        <f t="shared" si="0"/>
        <v>1.3055938859993632</v>
      </c>
      <c r="F19" s="24">
        <f t="shared" si="1"/>
        <v>10.200023394549069</v>
      </c>
      <c r="G19" s="24"/>
      <c r="H19" s="24">
        <f>B19/B4*100</f>
        <v>24.169367909238247</v>
      </c>
      <c r="I19" s="24">
        <f>C19/C4*100</f>
        <v>28.551945690386717</v>
      </c>
      <c r="J19" s="24">
        <f>D19/D4*100</f>
        <v>30.923099182521884</v>
      </c>
    </row>
    <row r="20" spans="1:10">
      <c r="A20" s="9" t="s">
        <v>56</v>
      </c>
      <c r="B20" s="13">
        <v>57580000</v>
      </c>
      <c r="C20" s="13">
        <v>51345000</v>
      </c>
      <c r="D20" s="13">
        <v>48229000</v>
      </c>
      <c r="E20" s="24">
        <f t="shared" si="0"/>
        <v>12.143344045184536</v>
      </c>
      <c r="F20" s="24">
        <f t="shared" si="1"/>
        <v>6.4608430612287213</v>
      </c>
      <c r="G20" s="24"/>
      <c r="H20" s="24">
        <f>B20/B4*100</f>
        <v>29.163290113452188</v>
      </c>
      <c r="I20" s="24">
        <f>C20/C4*100</f>
        <v>31.121954176263788</v>
      </c>
      <c r="J20" s="24">
        <f>D20/D4*100</f>
        <v>34.890400057874551</v>
      </c>
    </row>
    <row r="21" spans="1:10">
      <c r="A21" s="9" t="s">
        <v>57</v>
      </c>
      <c r="B21" s="14">
        <v>17275000</v>
      </c>
      <c r="C21" s="14">
        <v>15405000</v>
      </c>
      <c r="D21" s="14">
        <v>14469000</v>
      </c>
      <c r="E21" s="24">
        <f t="shared" si="0"/>
        <v>12.138915936384292</v>
      </c>
      <c r="F21" s="24">
        <f t="shared" si="1"/>
        <v>6.4690026954177897</v>
      </c>
      <c r="G21" s="24"/>
      <c r="H21" s="24">
        <f>B21/B4*100</f>
        <v>8.7494935170178287</v>
      </c>
      <c r="I21" s="24">
        <f>C21/C4*100</f>
        <v>9.337495453994423</v>
      </c>
      <c r="J21" s="24">
        <f>D21/D4*100</f>
        <v>10.467337046950734</v>
      </c>
    </row>
    <row r="22" spans="1:10">
      <c r="A22" s="9" t="s">
        <v>58</v>
      </c>
      <c r="B22" s="17">
        <v>40305000</v>
      </c>
      <c r="C22" s="17">
        <v>35940000</v>
      </c>
      <c r="D22" s="17">
        <v>33760000</v>
      </c>
      <c r="E22" s="24">
        <f t="shared" si="0"/>
        <v>12.145242070116861</v>
      </c>
      <c r="F22" s="24">
        <f t="shared" si="1"/>
        <v>6.4573459715639814</v>
      </c>
      <c r="G22" s="24"/>
      <c r="H22" s="24">
        <f>B22/B4*100</f>
        <v>20.413796596434359</v>
      </c>
      <c r="I22" s="24">
        <f>C22/C4*100</f>
        <v>21.784458722269363</v>
      </c>
      <c r="J22" s="24">
        <f>D22/D4*100</f>
        <v>24.423063010923823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3" sqref="E3:F6"/>
    </sheetView>
  </sheetViews>
  <sheetFormatPr defaultColWidth="11.42578125" defaultRowHeight="15"/>
  <cols>
    <col min="1" max="1" width="17.42578125" customWidth="1"/>
    <col min="4" max="4" width="13" customWidth="1"/>
  </cols>
  <sheetData>
    <row r="1" spans="1:6">
      <c r="A1" s="23" t="s">
        <v>88</v>
      </c>
    </row>
    <row r="2" spans="1:6">
      <c r="B2" s="23">
        <v>2012</v>
      </c>
      <c r="C2" s="23">
        <v>2011</v>
      </c>
      <c r="D2" s="23">
        <v>2010</v>
      </c>
      <c r="E2" s="23" t="s">
        <v>75</v>
      </c>
    </row>
    <row r="3" spans="1:6" ht="25.5">
      <c r="A3" s="8" t="s">
        <v>63</v>
      </c>
      <c r="B3" s="13">
        <v>76135000</v>
      </c>
      <c r="C3" s="13">
        <v>52295000</v>
      </c>
      <c r="D3" s="13">
        <v>27525000</v>
      </c>
      <c r="E3">
        <f>(B3-C3)/C3*100</f>
        <v>45.587532268859356</v>
      </c>
      <c r="F3">
        <f>(C3-D3)/D3*100</f>
        <v>89.990917347865576</v>
      </c>
    </row>
    <row r="4" spans="1:6">
      <c r="A4" s="8" t="s">
        <v>58</v>
      </c>
      <c r="B4" s="13">
        <v>40305000</v>
      </c>
      <c r="C4" s="13">
        <v>35940000</v>
      </c>
      <c r="D4" s="13">
        <v>33760000</v>
      </c>
      <c r="E4">
        <f t="shared" ref="E4:E6" si="0">(B4-C4)/C4*100</f>
        <v>12.145242070116861</v>
      </c>
      <c r="F4">
        <f t="shared" ref="F4:F6" si="1">(C4-D4)/D4*100</f>
        <v>6.4573459715639814</v>
      </c>
    </row>
    <row r="5" spans="1:6" ht="38.25">
      <c r="A5" s="8" t="s">
        <v>64</v>
      </c>
      <c r="B5" s="14">
        <v>26440000</v>
      </c>
      <c r="C5" s="14">
        <v>12100000</v>
      </c>
      <c r="D5" s="14">
        <v>8990000</v>
      </c>
      <c r="E5">
        <f t="shared" si="0"/>
        <v>118.51239669421487</v>
      </c>
      <c r="F5">
        <f t="shared" si="1"/>
        <v>34.593993325917687</v>
      </c>
    </row>
    <row r="6" spans="1:6" ht="25.5">
      <c r="A6" s="8" t="s">
        <v>65</v>
      </c>
      <c r="B6" s="17">
        <v>90000000</v>
      </c>
      <c r="C6" s="17">
        <v>76135000</v>
      </c>
      <c r="D6" s="17">
        <v>52295000</v>
      </c>
      <c r="E6">
        <f t="shared" si="0"/>
        <v>18.211072437118279</v>
      </c>
      <c r="F6">
        <f t="shared" si="1"/>
        <v>45.587532268859356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15" zoomScaleNormal="115" workbookViewId="0">
      <selection activeCell="H19" sqref="H19"/>
    </sheetView>
  </sheetViews>
  <sheetFormatPr defaultColWidth="11.42578125" defaultRowHeight="15"/>
  <cols>
    <col min="1" max="1" width="19.5703125" customWidth="1"/>
    <col min="5" max="5" width="14" customWidth="1"/>
    <col min="6" max="6" width="11.42578125" customWidth="1"/>
    <col min="7" max="7" width="12.28515625" customWidth="1"/>
    <col min="9" max="9" width="12" customWidth="1"/>
    <col min="13" max="13" width="14.28515625" customWidth="1"/>
  </cols>
  <sheetData>
    <row r="1" spans="1:16">
      <c r="A1" s="23" t="s">
        <v>105</v>
      </c>
    </row>
    <row r="2" spans="1:16">
      <c r="A2" s="23" t="s">
        <v>87</v>
      </c>
      <c r="B2" s="23">
        <v>2012</v>
      </c>
      <c r="C2" s="23">
        <v>2011</v>
      </c>
      <c r="D2" s="23">
        <v>2010</v>
      </c>
      <c r="F2" s="23" t="s">
        <v>89</v>
      </c>
    </row>
    <row r="3" spans="1:16">
      <c r="A3" s="20" t="s">
        <v>48</v>
      </c>
    </row>
    <row r="4" spans="1:16">
      <c r="A4" s="9" t="s">
        <v>16</v>
      </c>
      <c r="B4" s="13"/>
      <c r="C4" s="12"/>
      <c r="D4" s="12"/>
      <c r="F4" s="23">
        <v>2012</v>
      </c>
      <c r="G4" s="23">
        <v>2011</v>
      </c>
      <c r="H4" s="23">
        <v>2010</v>
      </c>
      <c r="J4" s="23"/>
      <c r="K4" s="23"/>
      <c r="L4" s="23"/>
      <c r="N4" s="23"/>
      <c r="O4" s="23"/>
      <c r="P4" s="23"/>
    </row>
    <row r="5" spans="1:16">
      <c r="A5" s="9" t="s">
        <v>17</v>
      </c>
      <c r="B5" s="13">
        <v>1650000</v>
      </c>
      <c r="C5" s="13">
        <v>2460000</v>
      </c>
      <c r="D5" s="13">
        <v>3200000</v>
      </c>
      <c r="E5" s="23" t="s">
        <v>77</v>
      </c>
      <c r="F5" s="24">
        <f>(B68-0)/70000</f>
        <v>575.78571428571433</v>
      </c>
      <c r="G5" s="27">
        <f t="shared" ref="G5:H5" si="0">(C68-0)/70000</f>
        <v>513.42857142857144</v>
      </c>
      <c r="H5" s="27">
        <f t="shared" si="0"/>
        <v>482.28571428571428</v>
      </c>
    </row>
    <row r="6" spans="1:16">
      <c r="A6" s="9" t="s">
        <v>18</v>
      </c>
      <c r="B6" s="13">
        <v>53570000</v>
      </c>
      <c r="C6" s="13">
        <v>48360000</v>
      </c>
      <c r="D6" s="13">
        <v>43770000</v>
      </c>
      <c r="E6" s="23" t="s">
        <v>79</v>
      </c>
      <c r="F6" s="27">
        <f>((B63+B59*(1-B73))/(B20+C20)/2)*100</f>
        <v>8.407487106136152</v>
      </c>
      <c r="G6" s="27">
        <f>((C63+C59*(1-C73))/(C20+D20)/2)*100</f>
        <v>8.2895316631701554</v>
      </c>
    </row>
    <row r="7" spans="1:16">
      <c r="A7" s="9" t="s">
        <v>19</v>
      </c>
      <c r="B7" s="13">
        <v>49500000</v>
      </c>
      <c r="C7" s="13">
        <v>42740000</v>
      </c>
      <c r="D7" s="13">
        <v>34600000</v>
      </c>
      <c r="E7" s="23" t="s">
        <v>78</v>
      </c>
      <c r="F7" s="27">
        <f>(B63-0)/(B40+C40)*100</f>
        <v>22.728169848027743</v>
      </c>
      <c r="G7" s="27">
        <f>(C63-0)/(C40+D40)*100</f>
        <v>25.813402283990524</v>
      </c>
    </row>
    <row r="8" spans="1:16">
      <c r="A8" s="9" t="s">
        <v>20</v>
      </c>
      <c r="B8" s="13">
        <v>550000</v>
      </c>
      <c r="C8" s="13">
        <v>450000</v>
      </c>
      <c r="D8" s="13">
        <v>350000</v>
      </c>
      <c r="E8" s="23" t="s">
        <v>80</v>
      </c>
      <c r="F8" s="24">
        <f>B53/B44*100</f>
        <v>53.332658022690438</v>
      </c>
      <c r="G8" s="24">
        <f>C53/C44*100</f>
        <v>59.673899866650501</v>
      </c>
      <c r="H8" s="24">
        <f>D53/D44*100</f>
        <v>65.813499240396439</v>
      </c>
    </row>
    <row r="9" spans="1:16">
      <c r="A9" s="9" t="s">
        <v>21</v>
      </c>
      <c r="B9" s="13">
        <v>400000</v>
      </c>
      <c r="C9" s="13">
        <v>400000</v>
      </c>
      <c r="D9" s="13">
        <v>380000</v>
      </c>
      <c r="E9" s="23" t="s">
        <v>81</v>
      </c>
      <c r="F9" s="24">
        <f>B63/B44*100</f>
        <v>20.413796596434359</v>
      </c>
      <c r="G9" s="24">
        <f t="shared" ref="G9:H9" si="1">C63/C44*100</f>
        <v>21.784458722269363</v>
      </c>
      <c r="H9" s="24">
        <f t="shared" si="1"/>
        <v>24.423063010923823</v>
      </c>
    </row>
    <row r="10" spans="1:16">
      <c r="A10" s="9" t="s">
        <v>22</v>
      </c>
      <c r="B10" s="14">
        <v>400000</v>
      </c>
      <c r="C10" s="14">
        <v>370000</v>
      </c>
      <c r="D10" s="14">
        <v>250000</v>
      </c>
    </row>
    <row r="11" spans="1:16">
      <c r="A11" s="9" t="s">
        <v>23</v>
      </c>
      <c r="B11" s="15">
        <v>106070000</v>
      </c>
      <c r="C11" s="14">
        <v>94780000</v>
      </c>
      <c r="D11" s="14">
        <v>82550000</v>
      </c>
    </row>
    <row r="12" spans="1:16">
      <c r="A12" s="9"/>
      <c r="F12" s="23" t="s">
        <v>91</v>
      </c>
    </row>
    <row r="13" spans="1:16">
      <c r="A13" s="9" t="s">
        <v>24</v>
      </c>
      <c r="E13" s="23" t="s">
        <v>92</v>
      </c>
      <c r="F13" s="21">
        <f>B11-B30</f>
        <v>87185000</v>
      </c>
      <c r="G13" s="21">
        <f t="shared" ref="G13:H13" si="2">C11-C30</f>
        <v>75070000</v>
      </c>
      <c r="H13" s="21">
        <f t="shared" si="2"/>
        <v>52580000</v>
      </c>
    </row>
    <row r="14" spans="1:16">
      <c r="A14" s="9" t="s">
        <v>25</v>
      </c>
      <c r="B14" s="13">
        <v>600000</v>
      </c>
      <c r="C14" s="13">
        <v>600000</v>
      </c>
      <c r="D14" s="13">
        <v>600000</v>
      </c>
      <c r="E14" s="23" t="s">
        <v>94</v>
      </c>
      <c r="F14" s="24">
        <f>B11/B30</f>
        <v>5.6166269526078896</v>
      </c>
      <c r="G14" s="24">
        <f t="shared" ref="G14:H14" si="3">C11/C30</f>
        <v>4.8087265347539319</v>
      </c>
      <c r="H14" s="24">
        <f t="shared" si="3"/>
        <v>2.7544210877544213</v>
      </c>
    </row>
    <row r="15" spans="1:16">
      <c r="A15" s="9" t="s">
        <v>26</v>
      </c>
      <c r="B15" s="13">
        <v>20000000</v>
      </c>
      <c r="C15" s="13">
        <v>20800000</v>
      </c>
      <c r="D15" s="13">
        <v>21600000</v>
      </c>
      <c r="E15" s="23" t="s">
        <v>93</v>
      </c>
      <c r="F15" s="24">
        <f>(B5+0+B6)/B30</f>
        <v>2.9240137675403761</v>
      </c>
      <c r="G15" s="24">
        <f t="shared" ref="G15:H15" si="4">(C5+0+C6)/C30</f>
        <v>2.5783866057838662</v>
      </c>
      <c r="H15" s="24">
        <f t="shared" si="4"/>
        <v>1.567233900567234</v>
      </c>
    </row>
    <row r="16" spans="1:16">
      <c r="A16" s="9" t="s">
        <v>27</v>
      </c>
      <c r="B16" s="13">
        <v>2000000</v>
      </c>
      <c r="C16" s="13">
        <v>2200000</v>
      </c>
      <c r="D16" s="13">
        <v>2400000</v>
      </c>
      <c r="E16" s="23" t="s">
        <v>95</v>
      </c>
      <c r="F16" s="24">
        <f>B44/((B6+C6)/2)</f>
        <v>3.8740311978808988</v>
      </c>
      <c r="G16" s="24">
        <f>C44/((C6+D6)/2)</f>
        <v>3.5814609790513403</v>
      </c>
      <c r="H16" s="27" t="s">
        <v>107</v>
      </c>
    </row>
    <row r="17" spans="1:8">
      <c r="A17" s="9" t="s">
        <v>28</v>
      </c>
      <c r="B17" s="13">
        <v>1015000</v>
      </c>
      <c r="C17" s="13">
        <v>1165000</v>
      </c>
      <c r="D17" s="13">
        <v>1315000</v>
      </c>
      <c r="E17" s="23" t="s">
        <v>96</v>
      </c>
      <c r="F17" s="24">
        <f>365/F16</f>
        <v>94.217103930307943</v>
      </c>
      <c r="G17" s="24">
        <f t="shared" ref="G17" si="5">365/G16</f>
        <v>101.9137168141593</v>
      </c>
      <c r="H17" s="27" t="s">
        <v>107</v>
      </c>
    </row>
    <row r="18" spans="1:8">
      <c r="A18" s="9" t="s">
        <v>106</v>
      </c>
      <c r="B18" s="13">
        <v>23615000</v>
      </c>
      <c r="C18" s="18">
        <v>24765000</v>
      </c>
      <c r="D18" s="13">
        <v>25915000</v>
      </c>
      <c r="E18" s="23" t="s">
        <v>97</v>
      </c>
      <c r="F18" s="24">
        <f>B52/((B7+C7)/2)</f>
        <v>1.9978317432784041</v>
      </c>
      <c r="G18" s="24">
        <f>C52/((C7+D7)/2)</f>
        <v>1.7204551331781743</v>
      </c>
      <c r="H18" s="28" t="s">
        <v>107</v>
      </c>
    </row>
    <row r="19" spans="1:8">
      <c r="A19" s="9"/>
      <c r="B19" s="16"/>
      <c r="C19" s="19"/>
      <c r="D19" s="19"/>
      <c r="E19" s="23" t="s">
        <v>98</v>
      </c>
      <c r="F19" s="24">
        <f>365/F18</f>
        <v>182.69806815715216</v>
      </c>
      <c r="G19" s="24">
        <f>365/G18</f>
        <v>212.15316398617165</v>
      </c>
      <c r="H19" s="28" t="s">
        <v>107</v>
      </c>
    </row>
    <row r="20" spans="1:8">
      <c r="A20" s="9" t="s">
        <v>30</v>
      </c>
      <c r="B20" s="18">
        <v>129685000</v>
      </c>
      <c r="C20" s="18">
        <v>119545000</v>
      </c>
      <c r="D20" s="18">
        <v>108465000</v>
      </c>
    </row>
    <row r="21" spans="1:8">
      <c r="A21" s="9"/>
      <c r="F21" s="23" t="s">
        <v>82</v>
      </c>
    </row>
    <row r="22" spans="1:8">
      <c r="A22" s="10" t="s">
        <v>31</v>
      </c>
      <c r="E22" s="23" t="s">
        <v>99</v>
      </c>
      <c r="F22" s="24">
        <f>(B63+B59+B62)/B59</f>
        <v>26.144104803493448</v>
      </c>
      <c r="G22" s="24">
        <f t="shared" ref="G22:H22" si="6">(C63+C59+C62)/C59</f>
        <v>20.30263157894737</v>
      </c>
      <c r="H22" s="24">
        <f t="shared" si="6"/>
        <v>16.1425431711146</v>
      </c>
    </row>
    <row r="23" spans="1:8">
      <c r="A23" s="8"/>
      <c r="E23" s="23" t="s">
        <v>100</v>
      </c>
      <c r="F23" s="24">
        <f>B35/B20</f>
        <v>0.2628291629718163</v>
      </c>
      <c r="G23" s="24">
        <f>C35/C20</f>
        <v>0.31628257141662136</v>
      </c>
      <c r="H23" s="24">
        <f>D35/D20</f>
        <v>0.46992117272852996</v>
      </c>
    </row>
    <row r="24" spans="1:8">
      <c r="A24" s="8" t="s">
        <v>32</v>
      </c>
      <c r="E24" s="23" t="s">
        <v>102</v>
      </c>
      <c r="F24" s="24">
        <f>B30/B20</f>
        <v>0.14562208428114276</v>
      </c>
      <c r="G24" s="24">
        <f t="shared" ref="G24:H24" si="7">C30/C20</f>
        <v>0.16487515161654606</v>
      </c>
      <c r="H24" s="24">
        <f t="shared" si="7"/>
        <v>0.27631033052136633</v>
      </c>
    </row>
    <row r="25" spans="1:8">
      <c r="A25" s="8" t="s">
        <v>33</v>
      </c>
      <c r="B25" s="13">
        <v>2700000</v>
      </c>
      <c r="C25" s="13">
        <v>2320000</v>
      </c>
      <c r="D25" s="13">
        <v>1540000</v>
      </c>
      <c r="E25" s="23" t="s">
        <v>101</v>
      </c>
      <c r="F25" s="24">
        <f>B34/B20</f>
        <v>0.11720707869067355</v>
      </c>
      <c r="G25" s="24">
        <f>C34/C20</f>
        <v>0.1514074198000753</v>
      </c>
      <c r="H25" s="24">
        <f>D34/D20</f>
        <v>0.1936108422071636</v>
      </c>
    </row>
    <row r="26" spans="1:8" ht="25.5">
      <c r="A26" s="8" t="s">
        <v>34</v>
      </c>
      <c r="B26" s="13">
        <v>9900000</v>
      </c>
      <c r="C26" s="13">
        <v>12615000</v>
      </c>
      <c r="D26" s="13">
        <v>24405000</v>
      </c>
    </row>
    <row r="27" spans="1:8">
      <c r="A27" s="8" t="s">
        <v>86</v>
      </c>
      <c r="B27" s="13">
        <v>3385000</v>
      </c>
      <c r="C27" s="13">
        <v>1875000</v>
      </c>
      <c r="D27" s="13">
        <v>1125000</v>
      </c>
    </row>
    <row r="28" spans="1:8" ht="25.5">
      <c r="A28" s="26" t="s">
        <v>85</v>
      </c>
      <c r="B28" s="13">
        <v>1300000</v>
      </c>
      <c r="C28" s="13">
        <v>1300000</v>
      </c>
      <c r="D28" s="13">
        <v>1300000</v>
      </c>
    </row>
    <row r="29" spans="1:8" ht="25.5">
      <c r="A29" s="8" t="s">
        <v>84</v>
      </c>
      <c r="B29" s="13">
        <v>1600000</v>
      </c>
      <c r="C29" s="13">
        <v>1600000</v>
      </c>
      <c r="D29" s="13">
        <v>1600000</v>
      </c>
    </row>
    <row r="30" spans="1:8" ht="25.5">
      <c r="A30" s="8" t="s">
        <v>83</v>
      </c>
      <c r="B30" s="13">
        <v>18885000</v>
      </c>
      <c r="C30" s="13">
        <v>19710000</v>
      </c>
      <c r="D30" s="13">
        <v>29970000</v>
      </c>
    </row>
    <row r="31" spans="1:8">
      <c r="A31" s="8" t="s">
        <v>39</v>
      </c>
    </row>
    <row r="32" spans="1:8">
      <c r="A32" s="8" t="s">
        <v>33</v>
      </c>
      <c r="B32" s="13">
        <v>4800000</v>
      </c>
      <c r="C32" s="13">
        <v>6400000</v>
      </c>
      <c r="D32" s="13">
        <v>8000000</v>
      </c>
    </row>
    <row r="33" spans="1:4">
      <c r="A33" s="8" t="s">
        <v>40</v>
      </c>
      <c r="B33" s="14">
        <v>10400000</v>
      </c>
      <c r="C33" s="14">
        <v>11700000</v>
      </c>
      <c r="D33" s="14">
        <v>13000000</v>
      </c>
    </row>
    <row r="34" spans="1:4" ht="25.5">
      <c r="A34" s="8" t="s">
        <v>41</v>
      </c>
      <c r="B34" s="13">
        <v>15200000</v>
      </c>
      <c r="C34" s="13">
        <v>18100000</v>
      </c>
      <c r="D34" s="13">
        <v>21000000</v>
      </c>
    </row>
    <row r="35" spans="1:4">
      <c r="A35" s="8" t="s">
        <v>42</v>
      </c>
      <c r="B35" s="13">
        <v>34085000</v>
      </c>
      <c r="C35" s="13">
        <v>37810000</v>
      </c>
      <c r="D35" s="14">
        <v>50970000</v>
      </c>
    </row>
    <row r="36" spans="1:4">
      <c r="A36" s="8"/>
    </row>
    <row r="37" spans="1:4">
      <c r="A37" s="10" t="s">
        <v>43</v>
      </c>
    </row>
    <row r="38" spans="1:4">
      <c r="A38" s="8" t="s">
        <v>44</v>
      </c>
      <c r="B38" s="13">
        <v>5600000</v>
      </c>
      <c r="C38" s="13">
        <v>5600000</v>
      </c>
      <c r="D38" s="13">
        <v>5200000</v>
      </c>
    </row>
    <row r="39" spans="1:4">
      <c r="A39" s="8" t="s">
        <v>45</v>
      </c>
      <c r="B39" s="13">
        <v>90000000</v>
      </c>
      <c r="C39" s="13">
        <v>76135000</v>
      </c>
      <c r="D39" s="13">
        <v>52295000</v>
      </c>
    </row>
    <row r="40" spans="1:4" ht="25.5">
      <c r="A40" s="8" t="s">
        <v>103</v>
      </c>
      <c r="B40" s="13">
        <v>95600000</v>
      </c>
      <c r="C40" s="13">
        <v>81735000</v>
      </c>
      <c r="D40" s="13">
        <v>57495000</v>
      </c>
    </row>
    <row r="41" spans="1:4">
      <c r="A41" s="11" t="s">
        <v>47</v>
      </c>
      <c r="B41" s="13">
        <v>129685000</v>
      </c>
      <c r="C41" s="13">
        <v>119545000</v>
      </c>
      <c r="D41" s="18">
        <v>108465000</v>
      </c>
    </row>
    <row r="42" spans="1:4">
      <c r="A42" s="25" t="s">
        <v>73</v>
      </c>
      <c r="B42" t="s">
        <v>74</v>
      </c>
    </row>
    <row r="43" spans="1:4">
      <c r="A43" s="22"/>
      <c r="B43" s="23">
        <v>2012</v>
      </c>
      <c r="C43" s="23">
        <v>2011</v>
      </c>
      <c r="D43" s="23">
        <v>2010</v>
      </c>
    </row>
    <row r="44" spans="1:4">
      <c r="A44" s="9" t="s">
        <v>49</v>
      </c>
      <c r="B44" s="13">
        <v>197440000</v>
      </c>
      <c r="C44" s="13">
        <v>164980000</v>
      </c>
      <c r="D44" s="13">
        <v>138230000</v>
      </c>
    </row>
    <row r="45" spans="1:4">
      <c r="A45" s="9" t="s">
        <v>50</v>
      </c>
      <c r="B45" s="16"/>
      <c r="C45" s="16"/>
      <c r="D45" s="16"/>
    </row>
    <row r="46" spans="1:4">
      <c r="A46" s="9" t="s">
        <v>70</v>
      </c>
      <c r="B46" s="16"/>
      <c r="C46" s="16"/>
      <c r="D46" s="16"/>
    </row>
    <row r="47" spans="1:4">
      <c r="A47" s="9" t="s">
        <v>69</v>
      </c>
      <c r="B47" s="13">
        <v>42740000</v>
      </c>
      <c r="C47" s="13">
        <v>34600000</v>
      </c>
      <c r="D47" s="13">
        <v>38026000</v>
      </c>
    </row>
    <row r="48" spans="1:4">
      <c r="A48" s="9" t="s">
        <v>71</v>
      </c>
      <c r="B48" s="13">
        <v>49500000</v>
      </c>
      <c r="C48" s="13">
        <v>42740000</v>
      </c>
      <c r="D48" s="13">
        <v>34600000</v>
      </c>
    </row>
    <row r="49" spans="1:4">
      <c r="A49" s="9" t="s">
        <v>72</v>
      </c>
      <c r="B49" s="13">
        <v>-49500000</v>
      </c>
      <c r="C49" s="13">
        <v>-42740000</v>
      </c>
      <c r="D49" s="13">
        <v>-34600000</v>
      </c>
    </row>
    <row r="50" spans="1:4">
      <c r="A50" s="9" t="s">
        <v>61</v>
      </c>
      <c r="B50" s="13">
        <v>1350000</v>
      </c>
      <c r="C50" s="13">
        <v>1275000</v>
      </c>
      <c r="D50" s="13">
        <v>950000</v>
      </c>
    </row>
    <row r="51" spans="1:4">
      <c r="A51" s="9" t="s">
        <v>60</v>
      </c>
      <c r="B51" s="14">
        <v>1650000</v>
      </c>
      <c r="C51" s="14">
        <v>1525000</v>
      </c>
      <c r="D51" s="14">
        <v>850000</v>
      </c>
    </row>
    <row r="52" spans="1:4">
      <c r="A52" s="9" t="s">
        <v>59</v>
      </c>
      <c r="B52" s="14">
        <v>92140000</v>
      </c>
      <c r="C52" s="14">
        <v>66530000</v>
      </c>
      <c r="D52" s="14">
        <v>47256000</v>
      </c>
    </row>
    <row r="53" spans="1:4">
      <c r="A53" s="9" t="s">
        <v>51</v>
      </c>
      <c r="B53" s="14">
        <v>105300000</v>
      </c>
      <c r="C53" s="14">
        <v>98450000</v>
      </c>
      <c r="D53" s="14">
        <v>90974000</v>
      </c>
    </row>
    <row r="54" spans="1:4">
      <c r="A54" s="22"/>
      <c r="B54" s="16"/>
      <c r="C54" s="16"/>
      <c r="D54" s="16"/>
    </row>
    <row r="55" spans="1:4">
      <c r="A55" s="9"/>
      <c r="B55" s="16"/>
      <c r="C55" s="16"/>
      <c r="D55" s="16"/>
    </row>
    <row r="56" spans="1:4">
      <c r="A56" s="9" t="s">
        <v>52</v>
      </c>
    </row>
    <row r="57" spans="1:4">
      <c r="A57" s="9" t="s">
        <v>53</v>
      </c>
      <c r="B57" s="13">
        <v>37885000</v>
      </c>
      <c r="C57" s="13">
        <v>36965000</v>
      </c>
      <c r="D57" s="13">
        <v>32300000</v>
      </c>
    </row>
    <row r="58" spans="1:4">
      <c r="A58" s="9" t="s">
        <v>54</v>
      </c>
      <c r="B58" s="13">
        <v>7545000</v>
      </c>
      <c r="C58" s="13">
        <v>7480000</v>
      </c>
      <c r="D58" s="13">
        <v>7260000</v>
      </c>
    </row>
    <row r="59" spans="1:4">
      <c r="A59" s="9" t="s">
        <v>55</v>
      </c>
      <c r="B59" s="13">
        <v>2290000</v>
      </c>
      <c r="C59" s="13">
        <v>2660000</v>
      </c>
      <c r="D59" s="13">
        <v>3185000</v>
      </c>
    </row>
    <row r="60" spans="1:4">
      <c r="A60" s="9" t="s">
        <v>62</v>
      </c>
      <c r="B60" s="13">
        <v>47720000</v>
      </c>
      <c r="C60" s="13">
        <v>47105000</v>
      </c>
      <c r="D60" s="13">
        <v>42745000</v>
      </c>
    </row>
    <row r="61" spans="1:4">
      <c r="A61" s="9" t="s">
        <v>56</v>
      </c>
      <c r="B61" s="13">
        <v>57580000</v>
      </c>
      <c r="C61" s="13">
        <v>51345000</v>
      </c>
      <c r="D61" s="13">
        <v>48229000</v>
      </c>
    </row>
    <row r="62" spans="1:4">
      <c r="A62" s="9" t="s">
        <v>57</v>
      </c>
      <c r="B62" s="14">
        <v>17275000</v>
      </c>
      <c r="C62" s="14">
        <v>15405000</v>
      </c>
      <c r="D62" s="14">
        <v>14469000</v>
      </c>
    </row>
    <row r="63" spans="1:4">
      <c r="A63" s="9" t="s">
        <v>58</v>
      </c>
      <c r="B63" s="17">
        <v>40305000</v>
      </c>
      <c r="C63" s="17">
        <v>35940000</v>
      </c>
      <c r="D63" s="17">
        <v>33760000</v>
      </c>
    </row>
    <row r="65" spans="1:4">
      <c r="A65" s="23" t="s">
        <v>88</v>
      </c>
    </row>
    <row r="66" spans="1:4">
      <c r="B66" s="23">
        <v>2012</v>
      </c>
      <c r="C66" s="23">
        <v>2011</v>
      </c>
      <c r="D66" s="23">
        <v>2010</v>
      </c>
    </row>
    <row r="67" spans="1:4" ht="25.5">
      <c r="A67" s="8" t="s">
        <v>63</v>
      </c>
      <c r="B67" s="13">
        <v>76135000</v>
      </c>
      <c r="C67" s="13">
        <v>52295000</v>
      </c>
      <c r="D67" s="13">
        <v>27525000</v>
      </c>
    </row>
    <row r="68" spans="1:4">
      <c r="A68" s="8" t="s">
        <v>58</v>
      </c>
      <c r="B68" s="13">
        <v>40305000</v>
      </c>
      <c r="C68" s="13">
        <v>35940000</v>
      </c>
      <c r="D68" s="13">
        <v>33760000</v>
      </c>
    </row>
    <row r="69" spans="1:4" ht="25.5">
      <c r="A69" s="8" t="s">
        <v>64</v>
      </c>
      <c r="B69" s="14">
        <v>26440000</v>
      </c>
      <c r="C69" s="14">
        <v>12100000</v>
      </c>
      <c r="D69" s="14">
        <v>8990000</v>
      </c>
    </row>
    <row r="70" spans="1:4">
      <c r="A70" s="8"/>
      <c r="B70" s="16"/>
      <c r="C70" s="16"/>
      <c r="D70" s="16"/>
    </row>
    <row r="71" spans="1:4" ht="25.5">
      <c r="A71" s="8" t="s">
        <v>65</v>
      </c>
      <c r="B71" s="17">
        <v>90000000</v>
      </c>
      <c r="C71" s="17">
        <v>76135000</v>
      </c>
      <c r="D71" s="17">
        <v>52295000</v>
      </c>
    </row>
    <row r="73" spans="1:4">
      <c r="A73" t="s">
        <v>90</v>
      </c>
      <c r="B73" s="24">
        <f>B62/B61</f>
        <v>0.30001736714136851</v>
      </c>
      <c r="C73" s="24">
        <f t="shared" ref="C73:D73" si="8">C62/C61</f>
        <v>0.30002921413964356</v>
      </c>
      <c r="D73" s="24">
        <f t="shared" si="8"/>
        <v>0.30000622032387153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projet inv</vt:lpstr>
      <vt:lpstr>Bilan</vt:lpstr>
      <vt:lpstr>États f</vt:lpstr>
      <vt:lpstr>BNR</vt:lpstr>
      <vt:lpstr>RATIOS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Dionise</dc:creator>
  <cp:lastModifiedBy>User</cp:lastModifiedBy>
  <dcterms:created xsi:type="dcterms:W3CDTF">2013-02-07T14:56:14Z</dcterms:created>
  <dcterms:modified xsi:type="dcterms:W3CDTF">2020-04-09T12:28:43Z</dcterms:modified>
</cp:coreProperties>
</file>